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gooren\Documents\"/>
    </mc:Choice>
  </mc:AlternateContent>
  <xr:revisionPtr revIDLastSave="0" documentId="8_{31A6E1B1-6ADA-4AF3-97A0-1EFBE0352142}" xr6:coauthVersionLast="36" xr6:coauthVersionMax="36" xr10:uidLastSave="{00000000-0000-0000-0000-000000000000}"/>
  <bookViews>
    <workbookView xWindow="0" yWindow="0" windowWidth="17256" windowHeight="57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1" i="1" l="1"/>
  <c r="AH41" i="1"/>
  <c r="U41" i="1"/>
  <c r="AH8" i="1"/>
  <c r="AG14" i="1"/>
  <c r="AG8" i="1"/>
  <c r="AG41" i="1" s="1"/>
  <c r="AF8" i="1"/>
  <c r="AF6" i="1"/>
  <c r="AF41" i="1" s="1"/>
  <c r="AE14" i="1"/>
  <c r="AE8" i="1"/>
  <c r="AE41" i="1" s="1"/>
  <c r="AD14" i="1"/>
  <c r="AD8" i="1"/>
  <c r="AC8" i="1"/>
  <c r="AC41" i="1" s="1"/>
  <c r="AB14" i="1"/>
  <c r="AB9" i="1"/>
  <c r="AB8" i="1"/>
  <c r="AB7" i="1"/>
  <c r="AB41" i="1" s="1"/>
  <c r="AA12" i="1"/>
  <c r="AA14" i="1"/>
  <c r="AA9" i="1"/>
  <c r="AA8" i="1"/>
  <c r="AA41" i="1" s="1"/>
  <c r="Y14" i="1"/>
  <c r="Y9" i="1"/>
  <c r="Y8" i="1"/>
  <c r="Y7" i="1"/>
  <c r="Y5" i="1"/>
  <c r="X12" i="1"/>
  <c r="X14" i="1"/>
  <c r="X9" i="1"/>
  <c r="X8" i="1"/>
  <c r="X5" i="1"/>
  <c r="U31" i="1"/>
  <c r="U9" i="1"/>
  <c r="T30" i="1"/>
  <c r="T9" i="1"/>
  <c r="T8" i="1"/>
  <c r="T7" i="1"/>
  <c r="T5" i="1"/>
  <c r="S30" i="1"/>
  <c r="S12" i="1"/>
  <c r="S9" i="1"/>
  <c r="S8" i="1"/>
  <c r="S7" i="1"/>
  <c r="S41" i="1" s="1"/>
  <c r="R31" i="1"/>
  <c r="R30" i="1"/>
  <c r="R12" i="1"/>
  <c r="R9" i="1"/>
  <c r="R8" i="1"/>
  <c r="R5" i="1"/>
  <c r="Q30" i="1"/>
  <c r="Q9" i="1"/>
  <c r="Q8" i="1"/>
  <c r="Q7" i="1"/>
  <c r="Q5" i="1"/>
  <c r="P30" i="1"/>
  <c r="P9" i="1"/>
  <c r="P8" i="1"/>
  <c r="P7" i="1"/>
  <c r="P5" i="1"/>
  <c r="P41" i="1" s="1"/>
  <c r="O31" i="1"/>
  <c r="O30" i="1"/>
  <c r="O9" i="1"/>
  <c r="O8" i="1"/>
  <c r="O41" i="1" s="1"/>
  <c r="N31" i="1"/>
  <c r="N30" i="1"/>
  <c r="N12" i="1"/>
  <c r="N9" i="1"/>
  <c r="N41" i="1" s="1"/>
  <c r="N7" i="1"/>
  <c r="N5" i="1"/>
  <c r="M30" i="1"/>
  <c r="M12" i="1"/>
  <c r="M9" i="1"/>
  <c r="M7" i="1"/>
  <c r="M5" i="1"/>
  <c r="L30" i="1"/>
  <c r="L41" i="1" s="1"/>
  <c r="L9" i="1"/>
  <c r="L5" i="1"/>
  <c r="K30" i="1"/>
  <c r="K12" i="1"/>
  <c r="K9" i="1"/>
  <c r="K7" i="1"/>
  <c r="K5" i="1"/>
  <c r="J31" i="1"/>
  <c r="J30" i="1"/>
  <c r="J12" i="1"/>
  <c r="J9" i="1"/>
  <c r="J5" i="1"/>
  <c r="J41" i="1" s="1"/>
  <c r="I31" i="1"/>
  <c r="I30" i="1"/>
  <c r="I41" i="1" s="1"/>
  <c r="H31" i="1"/>
  <c r="H30" i="1"/>
  <c r="H12" i="1"/>
  <c r="H9" i="1"/>
  <c r="H7" i="1"/>
  <c r="H5" i="1"/>
  <c r="G30" i="1"/>
  <c r="G12" i="1"/>
  <c r="G9" i="1"/>
  <c r="G7" i="1"/>
  <c r="G5" i="1"/>
  <c r="F18" i="1"/>
  <c r="F14" i="1"/>
  <c r="F9" i="1"/>
  <c r="E14" i="1"/>
  <c r="E12" i="1"/>
  <c r="E8" i="1"/>
  <c r="E7" i="1"/>
  <c r="E41" i="1" s="1"/>
  <c r="F41" i="1" l="1"/>
  <c r="K41" i="1"/>
  <c r="G41" i="1"/>
  <c r="AD41" i="1"/>
  <c r="M41" i="1"/>
  <c r="Q41" i="1"/>
  <c r="T41" i="1"/>
  <c r="X41" i="1"/>
  <c r="Y41" i="1"/>
  <c r="H41" i="1"/>
  <c r="R41" i="1"/>
  <c r="D14" i="1"/>
  <c r="D9" i="1"/>
  <c r="D7" i="1"/>
  <c r="D6" i="1"/>
  <c r="D5" i="1"/>
  <c r="C15" i="1"/>
  <c r="C14" i="1"/>
  <c r="C9" i="1"/>
  <c r="C7" i="1"/>
  <c r="C41" i="1" s="1"/>
  <c r="D41" i="1" l="1"/>
</calcChain>
</file>

<file path=xl/sharedStrings.xml><?xml version="1.0" encoding="utf-8"?>
<sst xmlns="http://schemas.openxmlformats.org/spreadsheetml/2006/main" count="154" uniqueCount="129">
  <si>
    <t>SEMESTER</t>
  </si>
  <si>
    <t>COURSE</t>
  </si>
  <si>
    <t>REL 100</t>
  </si>
  <si>
    <t>REL 101</t>
  </si>
  <si>
    <t>REL 102</t>
  </si>
  <si>
    <t>REL 150</t>
  </si>
  <si>
    <t>REL 312</t>
  </si>
  <si>
    <t>REL 355</t>
  </si>
  <si>
    <t>REL 201</t>
  </si>
  <si>
    <t>REL 271</t>
  </si>
  <si>
    <t>REL 300</t>
  </si>
  <si>
    <t>REL 303</t>
  </si>
  <si>
    <t>REL 305</t>
  </si>
  <si>
    <t>REL 307</t>
  </si>
  <si>
    <t>REL 317</t>
  </si>
  <si>
    <t>REL 318</t>
  </si>
  <si>
    <t>REL 319</t>
  </si>
  <si>
    <t>REL 321</t>
  </si>
  <si>
    <t>REL 325</t>
  </si>
  <si>
    <t>REL 331</t>
  </si>
  <si>
    <t>REL 349</t>
  </si>
  <si>
    <t>REL 353</t>
  </si>
  <si>
    <t>REL 359</t>
  </si>
  <si>
    <t>REL 420</t>
  </si>
  <si>
    <t>REL 421</t>
  </si>
  <si>
    <t>REL 422</t>
  </si>
  <si>
    <t>RENUMBERED COURSE</t>
  </si>
  <si>
    <t>REL 1100</t>
  </si>
  <si>
    <t>REL 1150</t>
  </si>
  <si>
    <t>REL 1200</t>
  </si>
  <si>
    <t>REL 1250</t>
  </si>
  <si>
    <t>REL 103</t>
  </si>
  <si>
    <t>REL 1850</t>
  </si>
  <si>
    <t>REL 2100</t>
  </si>
  <si>
    <t>REL 3460</t>
  </si>
  <si>
    <t>REL 3900</t>
  </si>
  <si>
    <t>REL 3410</t>
  </si>
  <si>
    <t>REL 3400</t>
  </si>
  <si>
    <t>REL 3420</t>
  </si>
  <si>
    <t>REL 3700</t>
  </si>
  <si>
    <t>REL 3710</t>
  </si>
  <si>
    <t>REL 3720</t>
  </si>
  <si>
    <t>REL 3100</t>
  </si>
  <si>
    <t>REL 3110</t>
  </si>
  <si>
    <t>REL 3120</t>
  </si>
  <si>
    <t>REL 3130</t>
  </si>
  <si>
    <t>REL 3730</t>
  </si>
  <si>
    <t>REL 3140</t>
  </si>
  <si>
    <t>REL 3740</t>
  </si>
  <si>
    <t>REL 3750</t>
  </si>
  <si>
    <t>REL 3150</t>
  </si>
  <si>
    <t>REL 3430</t>
  </si>
  <si>
    <t>REL 3440</t>
  </si>
  <si>
    <t>REL 3450</t>
  </si>
  <si>
    <t>Intro to Rel</t>
  </si>
  <si>
    <t>Intro to Islam</t>
  </si>
  <si>
    <t>Intro to Chrstnty</t>
  </si>
  <si>
    <t>Intro to Judsm</t>
  </si>
  <si>
    <t>Wrld Rel Trad</t>
  </si>
  <si>
    <t>Basic Rel Writngs</t>
  </si>
  <si>
    <t>Islam in Amer</t>
  </si>
  <si>
    <t>Islamic Ethics</t>
  </si>
  <si>
    <t>Islam in the Mod Wrld</t>
  </si>
  <si>
    <t>Spec Top</t>
  </si>
  <si>
    <t>Jewish Hist</t>
  </si>
  <si>
    <t>Jew Exp in Amer Life</t>
  </si>
  <si>
    <t>The Holocaust</t>
  </si>
  <si>
    <t>The Book of Genesis</t>
  </si>
  <si>
    <t>Wrtn Trad of Judaism</t>
  </si>
  <si>
    <t>REL 3728</t>
  </si>
  <si>
    <t>Monothestic Mysticism</t>
  </si>
  <si>
    <t>The Bible as Lit</t>
  </si>
  <si>
    <t>Erly Chrstn Spirituality</t>
  </si>
  <si>
    <t>Rel in the Mod Wrld</t>
  </si>
  <si>
    <t>Amer Rel Experience</t>
  </si>
  <si>
    <t>Sci and Rel</t>
  </si>
  <si>
    <t>Phil of Rel</t>
  </si>
  <si>
    <t>The Soclgy of Rel</t>
  </si>
  <si>
    <t>Erly Chrstnty</t>
  </si>
  <si>
    <t>Intro to Sacred Texts</t>
  </si>
  <si>
    <t>Magic, Wtchcrft and Rel</t>
  </si>
  <si>
    <t>Spec Topics</t>
  </si>
  <si>
    <t>Soc of Rel</t>
  </si>
  <si>
    <t>Survey of Jew Hist</t>
  </si>
  <si>
    <t>God and Man in Judaism</t>
  </si>
  <si>
    <t>Christn Ethics</t>
  </si>
  <si>
    <t>Rel of Asia</t>
  </si>
  <si>
    <t>Jew Exp in America</t>
  </si>
  <si>
    <t>Philsoph and Rels of Asia</t>
  </si>
  <si>
    <t>Summer 2011</t>
  </si>
  <si>
    <t>Fall 2011</t>
  </si>
  <si>
    <t>Winter 2012</t>
  </si>
  <si>
    <t>Sumer 2012</t>
  </si>
  <si>
    <t>Fall 2012</t>
  </si>
  <si>
    <t>Winter 2013</t>
  </si>
  <si>
    <t>Summer 2013</t>
  </si>
  <si>
    <t>Fall 2013</t>
  </si>
  <si>
    <t>Winter 2014</t>
  </si>
  <si>
    <t>Summer 2014</t>
  </si>
  <si>
    <t>Fall 2014</t>
  </si>
  <si>
    <t>Winter 2015</t>
  </si>
  <si>
    <t>Summer 2015</t>
  </si>
  <si>
    <t>Fall 2015</t>
  </si>
  <si>
    <t>Winter 2016</t>
  </si>
  <si>
    <t>Summer 2016</t>
  </si>
  <si>
    <t>Fall 2016</t>
  </si>
  <si>
    <t>Winter 2017</t>
  </si>
  <si>
    <t>Summer 2017</t>
  </si>
  <si>
    <t>Fall 2017</t>
  </si>
  <si>
    <t>Winter 2018</t>
  </si>
  <si>
    <t>Sumer 2018</t>
  </si>
  <si>
    <t>Fall 2018</t>
  </si>
  <si>
    <t>Winter 2019</t>
  </si>
  <si>
    <t>Sumer 2019</t>
  </si>
  <si>
    <t>Fall 2019</t>
  </si>
  <si>
    <t>Winter 2020</t>
  </si>
  <si>
    <t>Sumer 2020</t>
  </si>
  <si>
    <t>Fall 2020</t>
  </si>
  <si>
    <t>Winter 2021</t>
  </si>
  <si>
    <r>
      <t xml:space="preserve">REL 314 </t>
    </r>
    <r>
      <rPr>
        <sz val="11"/>
        <color rgb="FFFF0000"/>
        <rFont val="Calibri"/>
        <family val="2"/>
        <scheme val="minor"/>
      </rPr>
      <t>(See also REL 321)</t>
    </r>
  </si>
  <si>
    <r>
      <t xml:space="preserve">REL 311 </t>
    </r>
    <r>
      <rPr>
        <sz val="11"/>
        <color rgb="FFFF0000"/>
        <rFont val="Calibri"/>
        <family val="2"/>
        <scheme val="minor"/>
      </rPr>
      <t>(See also REL 353)</t>
    </r>
  </si>
  <si>
    <t>REL 323</t>
  </si>
  <si>
    <t>REL 351</t>
  </si>
  <si>
    <r>
      <t xml:space="preserve">REL 301 </t>
    </r>
    <r>
      <rPr>
        <sz val="11"/>
        <color rgb="FFFF0000"/>
        <rFont val="Calibri"/>
        <family val="2"/>
        <scheme val="minor"/>
      </rPr>
      <t>(See also REL 351)</t>
    </r>
  </si>
  <si>
    <r>
      <t xml:space="preserve">REL 3900 </t>
    </r>
    <r>
      <rPr>
        <sz val="11"/>
        <color rgb="FFFF0000"/>
        <rFont val="Calibri"/>
        <family val="2"/>
        <scheme val="minor"/>
      </rPr>
      <t>(SAB)</t>
    </r>
  </si>
  <si>
    <t>REL 407</t>
  </si>
  <si>
    <t>Religious Studies 10 year enrollment comparison - Summer 2011 thru Winter 2021</t>
  </si>
  <si>
    <t>(Covid 19 shut down March 2020)</t>
  </si>
  <si>
    <t>Total Enrollment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</si>
</sst>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171450</xdr:colOff>
      <xdr:row>1</xdr:row>
      <xdr:rowOff>19050</xdr:rowOff>
    </xdr:from>
    <xdr:to>
      <xdr:col>30</xdr:col>
      <xdr:colOff>352425</xdr:colOff>
      <xdr:row>2</xdr:row>
      <xdr:rowOff>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811375" y="209550"/>
          <a:ext cx="180975" cy="171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workbookViewId="0">
      <pane xSplit="2" ySplit="3" topLeftCell="C3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3"/>
  <cols>
    <col min="2" max="2" width="10.88671875" customWidth="1"/>
    <col min="3" max="3" width="8.44140625" style="2" customWidth="1"/>
    <col min="4" max="4" width="5" style="2" bestFit="1" customWidth="1"/>
    <col min="5" max="5" width="7.109375" style="2" bestFit="1" customWidth="1"/>
    <col min="6" max="6" width="6.6640625" style="2" bestFit="1" customWidth="1"/>
    <col min="7" max="7" width="5" style="2" bestFit="1" customWidth="1"/>
    <col min="8" max="8" width="7.109375" style="2" bestFit="1" customWidth="1"/>
    <col min="9" max="9" width="8.44140625" style="2" customWidth="1"/>
    <col min="10" max="10" width="5" style="2" bestFit="1" customWidth="1"/>
    <col min="11" max="11" width="7.109375" style="2" bestFit="1" customWidth="1"/>
    <col min="12" max="12" width="8.44140625" style="2" bestFit="1" customWidth="1"/>
    <col min="13" max="13" width="5" style="2" bestFit="1" customWidth="1"/>
    <col min="14" max="14" width="7.109375" style="2" bestFit="1" customWidth="1"/>
    <col min="15" max="15" width="8.44140625" style="2" bestFit="1" customWidth="1"/>
    <col min="16" max="16" width="5" style="2" bestFit="1" customWidth="1"/>
    <col min="17" max="17" width="7.109375" style="2" bestFit="1" customWidth="1"/>
    <col min="18" max="18" width="8.44140625" style="2" bestFit="1" customWidth="1"/>
    <col min="19" max="19" width="5" style="2" bestFit="1" customWidth="1"/>
    <col min="20" max="20" width="7.109375" style="2" bestFit="1" customWidth="1"/>
    <col min="21" max="21" width="8.44140625" style="2" bestFit="1" customWidth="1"/>
    <col min="22" max="22" width="13.44140625" style="2" customWidth="1"/>
    <col min="23" max="23" width="12.6640625" style="2" customWidth="1"/>
    <col min="24" max="24" width="5" style="2" bestFit="1" customWidth="1"/>
    <col min="25" max="25" width="7.109375" style="2" bestFit="1" customWidth="1"/>
    <col min="26" max="26" width="6.6640625" style="2" bestFit="1" customWidth="1"/>
    <col min="27" max="27" width="5" style="2" bestFit="1" customWidth="1"/>
    <col min="28" max="28" width="7.6640625" style="2" customWidth="1"/>
    <col min="29" max="29" width="6.6640625" style="2" bestFit="1" customWidth="1"/>
    <col min="30" max="30" width="5" style="2" bestFit="1" customWidth="1"/>
    <col min="31" max="31" width="7.109375" style="2" bestFit="1" customWidth="1"/>
    <col min="32" max="32" width="6.6640625" style="2" bestFit="1" customWidth="1"/>
    <col min="33" max="33" width="5" style="2" bestFit="1" customWidth="1"/>
    <col min="34" max="34" width="7.109375" style="2" bestFit="1" customWidth="1"/>
    <col min="35" max="35" width="9.109375" style="2"/>
  </cols>
  <sheetData>
    <row r="1" spans="1:36" x14ac:dyDescent="0.3">
      <c r="A1" t="s">
        <v>126</v>
      </c>
      <c r="AE1" s="2" t="s">
        <v>127</v>
      </c>
    </row>
    <row r="3" spans="1:36" s="3" customFormat="1" ht="28.8" x14ac:dyDescent="0.3">
      <c r="B3" s="3" t="s">
        <v>0</v>
      </c>
      <c r="C3" s="3" t="s">
        <v>89</v>
      </c>
      <c r="D3" s="3" t="s">
        <v>90</v>
      </c>
      <c r="E3" s="3" t="s">
        <v>91</v>
      </c>
      <c r="F3" s="3" t="s">
        <v>92</v>
      </c>
      <c r="G3" s="3" t="s">
        <v>93</v>
      </c>
      <c r="H3" s="3" t="s">
        <v>94</v>
      </c>
      <c r="I3" s="3" t="s">
        <v>95</v>
      </c>
      <c r="J3" s="3" t="s">
        <v>96</v>
      </c>
      <c r="K3" s="3" t="s">
        <v>97</v>
      </c>
      <c r="L3" s="3" t="s">
        <v>98</v>
      </c>
      <c r="M3" s="3" t="s">
        <v>99</v>
      </c>
      <c r="N3" s="3" t="s">
        <v>100</v>
      </c>
      <c r="O3" s="3" t="s">
        <v>101</v>
      </c>
      <c r="P3" s="3" t="s">
        <v>102</v>
      </c>
      <c r="Q3" s="3" t="s">
        <v>103</v>
      </c>
      <c r="R3" s="3" t="s">
        <v>104</v>
      </c>
      <c r="S3" s="3" t="s">
        <v>105</v>
      </c>
      <c r="T3" s="3" t="s">
        <v>106</v>
      </c>
      <c r="U3" s="3" t="s">
        <v>107</v>
      </c>
      <c r="X3" s="3" t="s">
        <v>108</v>
      </c>
      <c r="Y3" s="3" t="s">
        <v>109</v>
      </c>
      <c r="Z3" s="3" t="s">
        <v>110</v>
      </c>
      <c r="AA3" s="3" t="s">
        <v>111</v>
      </c>
      <c r="AB3" s="3" t="s">
        <v>112</v>
      </c>
      <c r="AC3" s="3" t="s">
        <v>113</v>
      </c>
      <c r="AD3" s="3" t="s">
        <v>114</v>
      </c>
      <c r="AE3" s="3" t="s">
        <v>115</v>
      </c>
      <c r="AF3" s="3" t="s">
        <v>116</v>
      </c>
      <c r="AG3" s="3" t="s">
        <v>117</v>
      </c>
      <c r="AH3" s="3" t="s">
        <v>118</v>
      </c>
    </row>
    <row r="4" spans="1:36" s="1" customFormat="1" ht="28.8" x14ac:dyDescent="0.3">
      <c r="A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" t="s">
        <v>26</v>
      </c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6" x14ac:dyDescent="0.3">
      <c r="A5" s="2" t="s">
        <v>2</v>
      </c>
      <c r="B5" s="3" t="s">
        <v>54</v>
      </c>
      <c r="C5" s="2">
        <v>9</v>
      </c>
      <c r="D5" s="2">
        <f>14+16</f>
        <v>30</v>
      </c>
      <c r="E5" s="2">
        <v>12</v>
      </c>
      <c r="F5" s="2">
        <v>18</v>
      </c>
      <c r="G5" s="2">
        <f>5+19</f>
        <v>24</v>
      </c>
      <c r="H5" s="2">
        <f>7+16</f>
        <v>23</v>
      </c>
      <c r="I5" s="2">
        <v>9</v>
      </c>
      <c r="J5" s="2">
        <f>7+17</f>
        <v>24</v>
      </c>
      <c r="K5" s="2">
        <f>9+21</f>
        <v>30</v>
      </c>
      <c r="L5" s="2">
        <f>6+2</f>
        <v>8</v>
      </c>
      <c r="M5" s="2">
        <f>11+17</f>
        <v>28</v>
      </c>
      <c r="N5" s="2">
        <f>9+22</f>
        <v>31</v>
      </c>
      <c r="O5" s="2">
        <v>9</v>
      </c>
      <c r="P5" s="2">
        <f>3+21</f>
        <v>24</v>
      </c>
      <c r="Q5" s="2">
        <f>14+4</f>
        <v>18</v>
      </c>
      <c r="R5" s="2">
        <f>3+5</f>
        <v>8</v>
      </c>
      <c r="S5" s="2">
        <v>12</v>
      </c>
      <c r="T5" s="2">
        <f>29+12</f>
        <v>41</v>
      </c>
      <c r="U5" s="2">
        <v>12</v>
      </c>
      <c r="V5" s="2" t="s">
        <v>27</v>
      </c>
      <c r="W5" s="3" t="s">
        <v>54</v>
      </c>
      <c r="X5" s="2">
        <f>7+9</f>
        <v>16</v>
      </c>
      <c r="Y5" s="2">
        <f>7+15</f>
        <v>22</v>
      </c>
      <c r="Z5" s="2">
        <v>4</v>
      </c>
      <c r="AA5" s="2">
        <v>9</v>
      </c>
      <c r="AB5" s="2">
        <v>21</v>
      </c>
      <c r="AD5" s="2">
        <v>13</v>
      </c>
      <c r="AG5" s="2">
        <v>7</v>
      </c>
    </row>
    <row r="6" spans="1:36" ht="28.8" x14ac:dyDescent="0.3">
      <c r="A6" s="2" t="s">
        <v>3</v>
      </c>
      <c r="B6" s="3" t="s">
        <v>55</v>
      </c>
      <c r="D6" s="2">
        <f>14+9</f>
        <v>23</v>
      </c>
      <c r="E6" s="2">
        <v>16</v>
      </c>
      <c r="F6" s="2">
        <v>3</v>
      </c>
      <c r="G6" s="2">
        <v>14</v>
      </c>
      <c r="H6" s="2">
        <v>9</v>
      </c>
      <c r="J6" s="2">
        <v>22</v>
      </c>
      <c r="K6" s="2">
        <v>6</v>
      </c>
      <c r="M6" s="2">
        <v>9</v>
      </c>
      <c r="N6" s="2">
        <v>6</v>
      </c>
      <c r="P6" s="2">
        <v>7</v>
      </c>
      <c r="Q6" s="2">
        <v>12</v>
      </c>
      <c r="S6" s="2">
        <v>5</v>
      </c>
      <c r="T6" s="2">
        <v>16</v>
      </c>
      <c r="V6" s="2" t="s">
        <v>28</v>
      </c>
      <c r="W6" s="3" t="s">
        <v>55</v>
      </c>
      <c r="X6" s="2">
        <v>9</v>
      </c>
      <c r="Y6" s="2">
        <v>14</v>
      </c>
      <c r="AA6" s="2">
        <v>9</v>
      </c>
      <c r="AB6" s="2">
        <v>15</v>
      </c>
      <c r="AD6" s="2">
        <v>10</v>
      </c>
      <c r="AE6" s="2">
        <v>23</v>
      </c>
      <c r="AF6" s="2">
        <f>6+5</f>
        <v>11</v>
      </c>
      <c r="AG6" s="2">
        <v>24</v>
      </c>
      <c r="AH6" s="2">
        <v>23</v>
      </c>
    </row>
    <row r="7" spans="1:36" ht="28.8" x14ac:dyDescent="0.3">
      <c r="A7" s="2" t="s">
        <v>4</v>
      </c>
      <c r="B7" s="3" t="s">
        <v>57</v>
      </c>
      <c r="C7" s="2">
        <f>19+8</f>
        <v>27</v>
      </c>
      <c r="D7" s="2">
        <f>17+20+20</f>
        <v>57</v>
      </c>
      <c r="E7" s="2">
        <f>19+30+18</f>
        <v>67</v>
      </c>
      <c r="F7" s="2">
        <v>15</v>
      </c>
      <c r="G7" s="2">
        <f>9+24</f>
        <v>33</v>
      </c>
      <c r="H7" s="2">
        <f>9+16+20</f>
        <v>45</v>
      </c>
      <c r="I7" s="2">
        <v>9</v>
      </c>
      <c r="J7" s="2">
        <v>24</v>
      </c>
      <c r="K7" s="2">
        <f>11+25</f>
        <v>36</v>
      </c>
      <c r="L7" s="2">
        <v>13</v>
      </c>
      <c r="M7" s="2">
        <f>25+1</f>
        <v>26</v>
      </c>
      <c r="N7" s="2">
        <f>8+23</f>
        <v>31</v>
      </c>
      <c r="P7" s="2">
        <f>11+6</f>
        <v>17</v>
      </c>
      <c r="Q7" s="2">
        <f>25+8</f>
        <v>33</v>
      </c>
      <c r="S7" s="2">
        <f>10+12</f>
        <v>22</v>
      </c>
      <c r="T7" s="2">
        <f>8+25</f>
        <v>33</v>
      </c>
      <c r="V7" s="2" t="s">
        <v>29</v>
      </c>
      <c r="W7" s="3" t="s">
        <v>57</v>
      </c>
      <c r="X7" s="2">
        <v>14</v>
      </c>
      <c r="Y7" s="2">
        <f>10+23</f>
        <v>33</v>
      </c>
      <c r="AA7" s="2">
        <v>11</v>
      </c>
      <c r="AB7" s="2">
        <f>10+10</f>
        <v>20</v>
      </c>
      <c r="AD7" s="2">
        <v>8</v>
      </c>
      <c r="AE7" s="2">
        <v>15</v>
      </c>
      <c r="AG7" s="2">
        <v>8</v>
      </c>
      <c r="AH7" s="2">
        <v>24</v>
      </c>
    </row>
    <row r="8" spans="1:36" ht="28.8" x14ac:dyDescent="0.3">
      <c r="A8" s="2" t="s">
        <v>31</v>
      </c>
      <c r="B8" s="3" t="s">
        <v>56</v>
      </c>
      <c r="D8" s="2">
        <v>20</v>
      </c>
      <c r="E8" s="2">
        <f>19+15</f>
        <v>34</v>
      </c>
      <c r="F8" s="2">
        <v>15</v>
      </c>
      <c r="G8" s="2">
        <v>27</v>
      </c>
      <c r="H8" s="2">
        <v>31</v>
      </c>
      <c r="I8" s="2">
        <v>6</v>
      </c>
      <c r="J8" s="2">
        <v>32</v>
      </c>
      <c r="K8" s="2">
        <v>32</v>
      </c>
      <c r="L8" s="2">
        <v>7</v>
      </c>
      <c r="M8" s="2">
        <v>31</v>
      </c>
      <c r="N8" s="2">
        <v>30</v>
      </c>
      <c r="O8" s="2">
        <f>5+13</f>
        <v>18</v>
      </c>
      <c r="P8" s="2">
        <f>32+25</f>
        <v>57</v>
      </c>
      <c r="Q8" s="2">
        <f>30+30</f>
        <v>60</v>
      </c>
      <c r="R8" s="2">
        <f>4+6+12+13</f>
        <v>35</v>
      </c>
      <c r="S8" s="2">
        <f>29+27</f>
        <v>56</v>
      </c>
      <c r="T8" s="2">
        <f>15+29</f>
        <v>44</v>
      </c>
      <c r="U8" s="2">
        <v>12</v>
      </c>
      <c r="V8" s="2" t="s">
        <v>30</v>
      </c>
      <c r="W8" s="3" t="s">
        <v>56</v>
      </c>
      <c r="X8" s="2">
        <f>8+15+18+24</f>
        <v>65</v>
      </c>
      <c r="Y8" s="2">
        <f>26+20</f>
        <v>46</v>
      </c>
      <c r="Z8" s="2">
        <v>15</v>
      </c>
      <c r="AA8" s="2">
        <f>18+27+22+20+21</f>
        <v>108</v>
      </c>
      <c r="AB8" s="2">
        <f>15+28+25+22+22</f>
        <v>112</v>
      </c>
      <c r="AC8" s="2">
        <f>12+11</f>
        <v>23</v>
      </c>
      <c r="AD8" s="2">
        <f>31+32+23+19</f>
        <v>105</v>
      </c>
      <c r="AE8" s="2">
        <f>30+30+23+20</f>
        <v>103</v>
      </c>
      <c r="AF8" s="2">
        <f>22+5</f>
        <v>27</v>
      </c>
      <c r="AG8" s="2">
        <f>17+24+22+19</f>
        <v>82</v>
      </c>
      <c r="AH8" s="2">
        <f>15+17+15+20</f>
        <v>67</v>
      </c>
    </row>
    <row r="9" spans="1:36" ht="28.8" x14ac:dyDescent="0.3">
      <c r="A9" s="2" t="s">
        <v>5</v>
      </c>
      <c r="B9" s="3" t="s">
        <v>58</v>
      </c>
      <c r="C9" s="2">
        <f>17+11+14</f>
        <v>42</v>
      </c>
      <c r="D9" s="2">
        <f>25+25</f>
        <v>50</v>
      </c>
      <c r="F9" s="2">
        <f>18+6+12</f>
        <v>36</v>
      </c>
      <c r="G9" s="2">
        <f>27+20</f>
        <v>47</v>
      </c>
      <c r="H9" s="2">
        <f>23+20</f>
        <v>43</v>
      </c>
      <c r="I9" s="2">
        <v>16</v>
      </c>
      <c r="J9" s="2">
        <f>27+18</f>
        <v>45</v>
      </c>
      <c r="K9" s="2">
        <f>22+19</f>
        <v>41</v>
      </c>
      <c r="L9" s="2">
        <f>16+15</f>
        <v>31</v>
      </c>
      <c r="M9" s="2">
        <f>20+21</f>
        <v>41</v>
      </c>
      <c r="N9" s="2">
        <f>19+19</f>
        <v>38</v>
      </c>
      <c r="O9" s="2">
        <f>12+8+1</f>
        <v>21</v>
      </c>
      <c r="P9" s="2">
        <f>24+12+19</f>
        <v>55</v>
      </c>
      <c r="Q9" s="2">
        <f>24+11+21</f>
        <v>56</v>
      </c>
      <c r="R9" s="2">
        <f>12+8</f>
        <v>20</v>
      </c>
      <c r="S9" s="2">
        <f>19+17</f>
        <v>36</v>
      </c>
      <c r="T9" s="2">
        <f>35+21</f>
        <v>56</v>
      </c>
      <c r="U9" s="2">
        <f>12+6</f>
        <v>18</v>
      </c>
      <c r="V9" s="2" t="s">
        <v>32</v>
      </c>
      <c r="W9" s="3" t="s">
        <v>58</v>
      </c>
      <c r="X9" s="2">
        <f>25+23</f>
        <v>48</v>
      </c>
      <c r="Y9" s="2">
        <f>13+22</f>
        <v>35</v>
      </c>
      <c r="Z9" s="2">
        <v>6</v>
      </c>
      <c r="AA9" s="2">
        <f>19+20</f>
        <v>39</v>
      </c>
      <c r="AB9" s="2">
        <f>15+23</f>
        <v>38</v>
      </c>
      <c r="AC9" s="2">
        <v>8</v>
      </c>
      <c r="AD9" s="2">
        <v>23</v>
      </c>
      <c r="AE9" s="2">
        <v>23</v>
      </c>
      <c r="AF9" s="2">
        <v>10</v>
      </c>
      <c r="AG9" s="2">
        <v>20</v>
      </c>
      <c r="AH9" s="2">
        <v>24</v>
      </c>
    </row>
    <row r="10" spans="1:36" ht="43.2" x14ac:dyDescent="0.3">
      <c r="A10" s="2" t="s">
        <v>8</v>
      </c>
      <c r="B10" s="3" t="s">
        <v>79</v>
      </c>
      <c r="E10" s="2">
        <v>14</v>
      </c>
      <c r="L10" s="2">
        <v>4</v>
      </c>
      <c r="Q10" s="2">
        <v>13</v>
      </c>
      <c r="V10" s="2" t="s">
        <v>33</v>
      </c>
      <c r="W10" s="3" t="s">
        <v>59</v>
      </c>
    </row>
    <row r="11" spans="1:36" ht="43.2" x14ac:dyDescent="0.3">
      <c r="A11" s="2" t="s">
        <v>9</v>
      </c>
      <c r="B11" s="3" t="s">
        <v>80</v>
      </c>
      <c r="D11" s="2">
        <v>5</v>
      </c>
      <c r="J11" s="2">
        <v>3</v>
      </c>
      <c r="P11" s="2">
        <v>1</v>
      </c>
      <c r="V11" s="2" t="s">
        <v>34</v>
      </c>
      <c r="W11" s="3" t="s">
        <v>80</v>
      </c>
      <c r="Y11" s="2">
        <v>4</v>
      </c>
    </row>
    <row r="12" spans="1:36" s="1" customFormat="1" x14ac:dyDescent="0.3">
      <c r="A12" s="2" t="s">
        <v>10</v>
      </c>
      <c r="B12" s="3" t="s">
        <v>81</v>
      </c>
      <c r="C12" s="3">
        <v>11</v>
      </c>
      <c r="D12" s="3">
        <v>4</v>
      </c>
      <c r="E12" s="3">
        <f>4+10+6</f>
        <v>20</v>
      </c>
      <c r="F12" s="3"/>
      <c r="G12" s="3">
        <f>3+2+6</f>
        <v>11</v>
      </c>
      <c r="H12" s="3">
        <f>3+5</f>
        <v>8</v>
      </c>
      <c r="I12" s="3"/>
      <c r="J12" s="3">
        <f>1+5</f>
        <v>6</v>
      </c>
      <c r="K12" s="3">
        <f>2+2</f>
        <v>4</v>
      </c>
      <c r="L12" s="3"/>
      <c r="M12" s="3">
        <f>11+5</f>
        <v>16</v>
      </c>
      <c r="N12" s="2">
        <f>1+2+2+7+1</f>
        <v>13</v>
      </c>
      <c r="O12" s="3">
        <v>3</v>
      </c>
      <c r="P12" s="3"/>
      <c r="Q12" s="3"/>
      <c r="R12" s="3">
        <f>4</f>
        <v>4</v>
      </c>
      <c r="S12" s="3">
        <f>6+4+6+8</f>
        <v>24</v>
      </c>
      <c r="T12" s="3">
        <v>1</v>
      </c>
      <c r="U12" s="3"/>
      <c r="V12" s="2" t="s">
        <v>35</v>
      </c>
      <c r="W12" s="3" t="s">
        <v>63</v>
      </c>
      <c r="X12" s="3">
        <f>3+2+8</f>
        <v>13</v>
      </c>
      <c r="Y12" s="1">
        <v>9</v>
      </c>
      <c r="Z12" s="2"/>
      <c r="AA12" s="2">
        <f>4+2+5+8</f>
        <v>19</v>
      </c>
      <c r="AB12" s="2"/>
      <c r="AC12" s="2"/>
      <c r="AD12" s="2"/>
      <c r="AE12" s="2"/>
      <c r="AF12" s="2"/>
      <c r="AG12" s="2">
        <v>6</v>
      </c>
      <c r="AH12" s="2"/>
      <c r="AI12" s="2"/>
      <c r="AJ12"/>
    </row>
    <row r="13" spans="1:36" s="1" customFormat="1" x14ac:dyDescent="0.3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2" t="s">
        <v>124</v>
      </c>
      <c r="W13" s="3" t="s">
        <v>63</v>
      </c>
      <c r="Z13" s="2"/>
      <c r="AA13" s="2"/>
      <c r="AB13" s="2"/>
      <c r="AC13" s="2">
        <v>5</v>
      </c>
      <c r="AD13" s="2"/>
      <c r="AE13" s="2"/>
      <c r="AF13" s="2"/>
      <c r="AG13" s="2"/>
      <c r="AH13" s="2"/>
      <c r="AI13" s="2"/>
      <c r="AJ13"/>
    </row>
    <row r="14" spans="1:36" ht="43.2" x14ac:dyDescent="0.3">
      <c r="A14" s="3" t="s">
        <v>123</v>
      </c>
      <c r="B14" s="3" t="s">
        <v>73</v>
      </c>
      <c r="C14" s="2">
        <f>13+17</f>
        <v>30</v>
      </c>
      <c r="D14" s="2">
        <f>23+24</f>
        <v>47</v>
      </c>
      <c r="E14" s="2">
        <f>17+29</f>
        <v>46</v>
      </c>
      <c r="F14" s="2">
        <f>26+21</f>
        <v>47</v>
      </c>
      <c r="V14" s="2" t="s">
        <v>47</v>
      </c>
      <c r="W14" s="3" t="s">
        <v>73</v>
      </c>
      <c r="X14" s="2">
        <f>24+16</f>
        <v>40</v>
      </c>
      <c r="Y14" s="2">
        <f>15+20</f>
        <v>35</v>
      </c>
      <c r="Z14" s="2">
        <v>8</v>
      </c>
      <c r="AA14" s="2">
        <f>17+13</f>
        <v>30</v>
      </c>
      <c r="AB14" s="2">
        <f>16+14</f>
        <v>30</v>
      </c>
      <c r="AD14" s="2">
        <f>18+12</f>
        <v>30</v>
      </c>
      <c r="AE14" s="2">
        <f>17+16</f>
        <v>33</v>
      </c>
      <c r="AF14" s="2">
        <v>10</v>
      </c>
      <c r="AG14" s="2">
        <f>11+4</f>
        <v>15</v>
      </c>
      <c r="AH14" s="2">
        <v>10</v>
      </c>
    </row>
    <row r="15" spans="1:36" ht="28.8" x14ac:dyDescent="0.3">
      <c r="A15" s="2" t="s">
        <v>11</v>
      </c>
      <c r="B15" s="3" t="s">
        <v>74</v>
      </c>
      <c r="C15" s="2">
        <f>7</f>
        <v>7</v>
      </c>
      <c r="G15" s="2">
        <v>18</v>
      </c>
      <c r="J15" s="2">
        <v>15</v>
      </c>
      <c r="K15" s="2">
        <v>5</v>
      </c>
      <c r="M15" s="2">
        <v>8</v>
      </c>
      <c r="N15" s="2">
        <v>15</v>
      </c>
      <c r="P15" s="2">
        <v>9</v>
      </c>
      <c r="Q15" s="2">
        <v>2</v>
      </c>
      <c r="S15" s="2">
        <v>9</v>
      </c>
      <c r="T15" s="2">
        <v>8</v>
      </c>
      <c r="V15" s="2" t="s">
        <v>36</v>
      </c>
      <c r="W15" s="3" t="s">
        <v>74</v>
      </c>
      <c r="X15" s="2">
        <v>8</v>
      </c>
      <c r="Y15" s="2">
        <v>11</v>
      </c>
    </row>
    <row r="16" spans="1:36" ht="28.8" x14ac:dyDescent="0.3">
      <c r="A16" s="2" t="s">
        <v>12</v>
      </c>
      <c r="B16" s="3" t="s">
        <v>82</v>
      </c>
      <c r="D16" s="2">
        <v>8</v>
      </c>
      <c r="K16" s="2">
        <v>2</v>
      </c>
      <c r="N16" s="2">
        <v>8</v>
      </c>
      <c r="P16" s="2">
        <v>2</v>
      </c>
      <c r="Q16" s="2">
        <v>1</v>
      </c>
      <c r="S16" s="2">
        <v>2</v>
      </c>
      <c r="V16" s="2" t="s">
        <v>37</v>
      </c>
      <c r="W16" s="3" t="s">
        <v>77</v>
      </c>
      <c r="X16" s="2">
        <v>3</v>
      </c>
      <c r="AB16" s="2">
        <v>1</v>
      </c>
    </row>
    <row r="17" spans="1:36" ht="28.8" x14ac:dyDescent="0.3">
      <c r="A17" s="2" t="s">
        <v>13</v>
      </c>
      <c r="B17" s="3" t="s">
        <v>83</v>
      </c>
      <c r="N17" s="2">
        <v>3</v>
      </c>
      <c r="V17" s="2" t="s">
        <v>38</v>
      </c>
      <c r="W17" s="3" t="s">
        <v>64</v>
      </c>
    </row>
    <row r="18" spans="1:36" ht="43.2" x14ac:dyDescent="0.3">
      <c r="A18" s="3" t="s">
        <v>120</v>
      </c>
      <c r="B18" s="3" t="s">
        <v>71</v>
      </c>
      <c r="C18" s="2">
        <v>2</v>
      </c>
      <c r="D18" s="2">
        <v>5</v>
      </c>
      <c r="E18" s="2">
        <v>1</v>
      </c>
      <c r="F18" s="2">
        <f>4+2</f>
        <v>6</v>
      </c>
      <c r="W18" s="3"/>
    </row>
    <row r="19" spans="1:36" ht="28.8" x14ac:dyDescent="0.3">
      <c r="A19" s="2" t="s">
        <v>6</v>
      </c>
      <c r="B19" s="3" t="s">
        <v>78</v>
      </c>
      <c r="E19" s="2">
        <v>16</v>
      </c>
    </row>
    <row r="20" spans="1:36" ht="43.2" x14ac:dyDescent="0.3">
      <c r="A20" s="3" t="s">
        <v>119</v>
      </c>
      <c r="B20" s="3" t="s">
        <v>61</v>
      </c>
    </row>
    <row r="21" spans="1:36" ht="28.8" x14ac:dyDescent="0.3">
      <c r="A21" s="2" t="s">
        <v>14</v>
      </c>
      <c r="B21" s="3" t="s">
        <v>67</v>
      </c>
      <c r="Q21" s="2">
        <v>5</v>
      </c>
      <c r="V21" s="2" t="s">
        <v>39</v>
      </c>
      <c r="W21" s="3" t="s">
        <v>67</v>
      </c>
      <c r="Y21" s="2">
        <v>7</v>
      </c>
      <c r="AB21" s="2">
        <v>3</v>
      </c>
    </row>
    <row r="22" spans="1:36" ht="28.8" x14ac:dyDescent="0.3">
      <c r="A22" s="2" t="s">
        <v>15</v>
      </c>
      <c r="B22" s="3" t="s">
        <v>68</v>
      </c>
      <c r="G22" s="2">
        <v>7</v>
      </c>
      <c r="M22" s="2">
        <v>6</v>
      </c>
      <c r="V22" s="2" t="s">
        <v>40</v>
      </c>
      <c r="W22" s="3" t="s">
        <v>68</v>
      </c>
      <c r="AD22" s="2">
        <v>4</v>
      </c>
    </row>
    <row r="23" spans="1:36" ht="43.2" x14ac:dyDescent="0.3">
      <c r="A23" s="2" t="s">
        <v>16</v>
      </c>
      <c r="B23" s="3" t="s">
        <v>84</v>
      </c>
      <c r="J23" s="2">
        <v>14</v>
      </c>
      <c r="S23" s="2">
        <v>6</v>
      </c>
      <c r="V23" s="2" t="s">
        <v>41</v>
      </c>
      <c r="W23" s="3" t="s">
        <v>84</v>
      </c>
      <c r="AA23" s="2">
        <v>6</v>
      </c>
    </row>
    <row r="24" spans="1:36" ht="28.8" x14ac:dyDescent="0.3">
      <c r="V24" s="2" t="s">
        <v>69</v>
      </c>
      <c r="W24" s="3" t="s">
        <v>70</v>
      </c>
    </row>
    <row r="25" spans="1:36" ht="28.8" x14ac:dyDescent="0.3">
      <c r="A25" s="2" t="s">
        <v>17</v>
      </c>
      <c r="B25" s="3" t="s">
        <v>61</v>
      </c>
      <c r="T25" s="2">
        <v>3</v>
      </c>
      <c r="V25" s="2" t="s">
        <v>42</v>
      </c>
      <c r="W25" s="3" t="s">
        <v>61</v>
      </c>
    </row>
    <row r="26" spans="1:36" ht="28.8" x14ac:dyDescent="0.3">
      <c r="A26" s="2" t="s">
        <v>121</v>
      </c>
      <c r="B26" s="3" t="s">
        <v>85</v>
      </c>
      <c r="H26" s="2">
        <v>12</v>
      </c>
      <c r="K26" s="2">
        <v>5</v>
      </c>
      <c r="U26" s="2">
        <v>4</v>
      </c>
      <c r="V26" s="2" t="s">
        <v>43</v>
      </c>
      <c r="W26" s="3" t="s">
        <v>85</v>
      </c>
      <c r="Z26" s="2">
        <v>4</v>
      </c>
      <c r="AC26" s="2">
        <v>6</v>
      </c>
    </row>
    <row r="27" spans="1:36" x14ac:dyDescent="0.3">
      <c r="A27" s="2" t="s">
        <v>18</v>
      </c>
      <c r="B27" s="3" t="s">
        <v>76</v>
      </c>
      <c r="G27" s="2">
        <v>2</v>
      </c>
      <c r="K27" s="2">
        <v>4</v>
      </c>
      <c r="V27" s="2" t="s">
        <v>44</v>
      </c>
      <c r="W27" s="3" t="s">
        <v>76</v>
      </c>
      <c r="AJ27" s="1"/>
    </row>
    <row r="28" spans="1:36" ht="28.8" x14ac:dyDescent="0.3">
      <c r="A28" s="2" t="s">
        <v>19</v>
      </c>
      <c r="B28" s="3" t="s">
        <v>62</v>
      </c>
      <c r="V28" s="2" t="s">
        <v>45</v>
      </c>
      <c r="W28" s="3" t="s">
        <v>62</v>
      </c>
    </row>
    <row r="29" spans="1:36" ht="28.8" x14ac:dyDescent="0.3">
      <c r="A29" s="2" t="s">
        <v>20</v>
      </c>
      <c r="B29" s="3" t="s">
        <v>72</v>
      </c>
      <c r="V29" s="2" t="s">
        <v>46</v>
      </c>
      <c r="W29" s="3" t="s">
        <v>72</v>
      </c>
    </row>
    <row r="30" spans="1:36" ht="28.8" x14ac:dyDescent="0.3">
      <c r="A30" s="2" t="s">
        <v>122</v>
      </c>
      <c r="B30" s="3" t="s">
        <v>73</v>
      </c>
      <c r="G30" s="2">
        <f>25+25</f>
        <v>50</v>
      </c>
      <c r="H30" s="2">
        <f>27+20</f>
        <v>47</v>
      </c>
      <c r="I30" s="2">
        <f>12+15</f>
        <v>27</v>
      </c>
      <c r="J30" s="2">
        <f>29+20</f>
        <v>49</v>
      </c>
      <c r="K30" s="2">
        <f>30+24</f>
        <v>54</v>
      </c>
      <c r="L30" s="2">
        <f>17+6</f>
        <v>23</v>
      </c>
      <c r="M30" s="2">
        <f>25+21</f>
        <v>46</v>
      </c>
      <c r="N30" s="2">
        <f>17+20</f>
        <v>37</v>
      </c>
      <c r="O30" s="2">
        <f>8+3</f>
        <v>11</v>
      </c>
      <c r="P30" s="2">
        <f>30+15</f>
        <v>45</v>
      </c>
      <c r="Q30" s="2">
        <f>26+18</f>
        <v>44</v>
      </c>
      <c r="R30" s="2">
        <f>8+13</f>
        <v>21</v>
      </c>
      <c r="S30" s="2">
        <f>23+14</f>
        <v>37</v>
      </c>
      <c r="T30" s="2">
        <f>31+21</f>
        <v>52</v>
      </c>
      <c r="U30" s="2">
        <v>17</v>
      </c>
      <c r="W30" s="3"/>
    </row>
    <row r="31" spans="1:36" ht="28.8" x14ac:dyDescent="0.3">
      <c r="A31" s="2" t="s">
        <v>21</v>
      </c>
      <c r="B31" s="3" t="s">
        <v>71</v>
      </c>
      <c r="G31" s="2">
        <v>4</v>
      </c>
      <c r="H31" s="2">
        <f>5+4</f>
        <v>9</v>
      </c>
      <c r="I31" s="2">
        <f>1+3</f>
        <v>4</v>
      </c>
      <c r="J31" s="2">
        <f>1+2</f>
        <v>3</v>
      </c>
      <c r="K31" s="2">
        <v>4</v>
      </c>
      <c r="L31" s="2">
        <v>2</v>
      </c>
      <c r="M31" s="2">
        <v>4</v>
      </c>
      <c r="N31" s="2">
        <f>5+5</f>
        <v>10</v>
      </c>
      <c r="O31" s="2">
        <f>3+7</f>
        <v>10</v>
      </c>
      <c r="Q31" s="2">
        <v>5</v>
      </c>
      <c r="R31" s="2">
        <f>3+5</f>
        <v>8</v>
      </c>
      <c r="S31" s="2">
        <v>7</v>
      </c>
      <c r="T31" s="2">
        <v>5</v>
      </c>
      <c r="U31" s="2">
        <f>4+4</f>
        <v>8</v>
      </c>
      <c r="V31" s="2" t="s">
        <v>48</v>
      </c>
      <c r="W31" s="3" t="s">
        <v>71</v>
      </c>
      <c r="X31" s="2">
        <v>4</v>
      </c>
      <c r="Y31" s="2">
        <v>4</v>
      </c>
      <c r="Z31" s="2">
        <v>4</v>
      </c>
    </row>
    <row r="32" spans="1:36" x14ac:dyDescent="0.3">
      <c r="A32" s="2" t="s">
        <v>7</v>
      </c>
      <c r="B32" s="3" t="s">
        <v>75</v>
      </c>
      <c r="H32" s="2">
        <v>19</v>
      </c>
      <c r="I32" s="2">
        <v>9</v>
      </c>
      <c r="K32" s="2">
        <v>22</v>
      </c>
      <c r="L32" s="2">
        <v>5</v>
      </c>
      <c r="N32" s="2">
        <v>19</v>
      </c>
      <c r="O32" s="2">
        <v>8</v>
      </c>
      <c r="Q32" s="2">
        <v>15</v>
      </c>
      <c r="R32" s="2">
        <v>2</v>
      </c>
      <c r="T32" s="2">
        <v>21</v>
      </c>
      <c r="U32" s="2">
        <v>8</v>
      </c>
      <c r="V32" s="2" t="s">
        <v>49</v>
      </c>
      <c r="W32" s="3" t="s">
        <v>75</v>
      </c>
      <c r="X32" s="2">
        <v>15</v>
      </c>
      <c r="Y32" s="2">
        <v>11</v>
      </c>
      <c r="AA32" s="2">
        <v>19</v>
      </c>
      <c r="AB32" s="2">
        <v>12</v>
      </c>
      <c r="AD32" s="2">
        <v>6</v>
      </c>
      <c r="AH32" s="2">
        <v>10</v>
      </c>
    </row>
    <row r="33" spans="1:34" ht="28.8" x14ac:dyDescent="0.3">
      <c r="A33" s="2" t="s">
        <v>22</v>
      </c>
      <c r="B33" s="3" t="s">
        <v>86</v>
      </c>
      <c r="V33" s="2" t="s">
        <v>50</v>
      </c>
      <c r="W33" s="3" t="s">
        <v>88</v>
      </c>
    </row>
    <row r="34" spans="1:34" ht="28.8" x14ac:dyDescent="0.3">
      <c r="A34" s="2" t="s">
        <v>125</v>
      </c>
      <c r="B34" s="3" t="s">
        <v>78</v>
      </c>
      <c r="J34" s="2">
        <v>2</v>
      </c>
      <c r="W34" s="3"/>
    </row>
    <row r="35" spans="1:34" ht="28.8" x14ac:dyDescent="0.3">
      <c r="A35" s="2" t="s">
        <v>23</v>
      </c>
      <c r="B35" s="3" t="s">
        <v>87</v>
      </c>
      <c r="J35" s="2">
        <v>3</v>
      </c>
      <c r="Q35" s="2">
        <v>2</v>
      </c>
      <c r="V35" s="2" t="s">
        <v>51</v>
      </c>
      <c r="W35" s="3" t="s">
        <v>65</v>
      </c>
    </row>
    <row r="36" spans="1:34" ht="28.8" x14ac:dyDescent="0.3">
      <c r="A36" s="2" t="s">
        <v>24</v>
      </c>
      <c r="B36" s="3" t="s">
        <v>66</v>
      </c>
      <c r="P36" s="2">
        <v>2</v>
      </c>
      <c r="V36" s="2" t="s">
        <v>52</v>
      </c>
      <c r="W36" s="3" t="s">
        <v>66</v>
      </c>
    </row>
    <row r="37" spans="1:34" ht="28.8" x14ac:dyDescent="0.3">
      <c r="A37" s="2" t="s">
        <v>25</v>
      </c>
      <c r="B37" s="3" t="s">
        <v>60</v>
      </c>
      <c r="P37" s="2">
        <v>2</v>
      </c>
      <c r="V37" s="2" t="s">
        <v>53</v>
      </c>
      <c r="W37" s="3" t="s">
        <v>60</v>
      </c>
      <c r="Y37" s="2">
        <v>5</v>
      </c>
      <c r="AA37" s="2">
        <v>2</v>
      </c>
    </row>
    <row r="41" spans="1:34" ht="28.8" x14ac:dyDescent="0.3">
      <c r="B41" s="1" t="s">
        <v>128</v>
      </c>
      <c r="C41" s="2">
        <f>SUM(C5:C40)</f>
        <v>128</v>
      </c>
      <c r="D41" s="2">
        <f t="shared" ref="D41:U41" si="0">SUM(D5:D40)</f>
        <v>249</v>
      </c>
      <c r="E41" s="2">
        <f t="shared" si="0"/>
        <v>226</v>
      </c>
      <c r="F41" s="2">
        <f t="shared" si="0"/>
        <v>140</v>
      </c>
      <c r="G41" s="2">
        <f t="shared" si="0"/>
        <v>237</v>
      </c>
      <c r="H41" s="2">
        <f t="shared" si="0"/>
        <v>246</v>
      </c>
      <c r="I41" s="2">
        <f t="shared" si="0"/>
        <v>80</v>
      </c>
      <c r="J41" s="2">
        <f t="shared" si="0"/>
        <v>242</v>
      </c>
      <c r="K41" s="2">
        <f t="shared" si="0"/>
        <v>245</v>
      </c>
      <c r="L41" s="2">
        <f t="shared" si="0"/>
        <v>93</v>
      </c>
      <c r="M41" s="2">
        <f t="shared" si="0"/>
        <v>215</v>
      </c>
      <c r="N41" s="2">
        <f t="shared" si="0"/>
        <v>241</v>
      </c>
      <c r="O41" s="2">
        <f t="shared" si="0"/>
        <v>80</v>
      </c>
      <c r="P41" s="2">
        <f t="shared" si="0"/>
        <v>221</v>
      </c>
      <c r="Q41" s="2">
        <f t="shared" si="0"/>
        <v>266</v>
      </c>
      <c r="R41" s="2">
        <f t="shared" si="0"/>
        <v>98</v>
      </c>
      <c r="S41" s="2">
        <f t="shared" si="0"/>
        <v>216</v>
      </c>
      <c r="T41" s="2">
        <f t="shared" si="0"/>
        <v>280</v>
      </c>
      <c r="U41" s="2">
        <f t="shared" si="0"/>
        <v>79</v>
      </c>
      <c r="X41" s="2">
        <f t="shared" ref="X41" si="1">SUM(X5:X40)</f>
        <v>235</v>
      </c>
      <c r="Y41" s="2">
        <f t="shared" ref="Y41" si="2">SUM(Y5:Y40)</f>
        <v>236</v>
      </c>
      <c r="Z41" s="2">
        <f t="shared" ref="Z41" si="3">SUM(Z5:Z40)</f>
        <v>41</v>
      </c>
      <c r="AA41" s="2">
        <f t="shared" ref="AA41" si="4">SUM(AA5:AA40)</f>
        <v>252</v>
      </c>
      <c r="AB41" s="2">
        <f t="shared" ref="AB41" si="5">SUM(AB5:AB40)</f>
        <v>252</v>
      </c>
      <c r="AC41" s="2">
        <f t="shared" ref="AC41" si="6">SUM(AC5:AC40)</f>
        <v>42</v>
      </c>
      <c r="AD41" s="2">
        <f t="shared" ref="AD41" si="7">SUM(AD5:AD40)</f>
        <v>199</v>
      </c>
      <c r="AE41" s="2">
        <f t="shared" ref="AE41" si="8">SUM(AE5:AE40)</f>
        <v>197</v>
      </c>
      <c r="AF41" s="2">
        <f t="shared" ref="AF41" si="9">SUM(AF5:AF40)</f>
        <v>58</v>
      </c>
      <c r="AG41" s="2">
        <f t="shared" ref="AG41" si="10">SUM(AG5:AG40)</f>
        <v>162</v>
      </c>
      <c r="AH41" s="2">
        <f t="shared" ref="AH41" si="11">SUM(AH5:AH40)</f>
        <v>158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Bernardi</dc:creator>
  <cp:lastModifiedBy>Henri Gooren</cp:lastModifiedBy>
  <dcterms:created xsi:type="dcterms:W3CDTF">2021-10-06T12:54:04Z</dcterms:created>
  <dcterms:modified xsi:type="dcterms:W3CDTF">2021-10-20T18:05:56Z</dcterms:modified>
</cp:coreProperties>
</file>